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liese Peterson\OneDrive - University of Manitoba\Projects\SCAP Split Application Wheat Cluster\"/>
    </mc:Choice>
  </mc:AlternateContent>
  <xr:revisionPtr revIDLastSave="0" documentId="13_ncr:1_{624F1A45-C871-4A75-B47F-DE68A0B6FF94}" xr6:coauthVersionLast="47" xr6:coauthVersionMax="47" xr10:uidLastSave="{00000000-0000-0000-0000-000000000000}"/>
  <bookViews>
    <workbookView xWindow="-28920" yWindow="-120" windowWidth="29040" windowHeight="15720" xr2:uid="{1999AC4A-C733-4438-BD90-D25F44E47CC3}"/>
  </bookViews>
  <sheets>
    <sheet name="Calculator" sheetId="4" r:id="rId1"/>
    <sheet name="Formulae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E9" i="4"/>
  <c r="R6" i="4" l="1"/>
  <c r="R5" i="4"/>
  <c r="R10" i="4"/>
  <c r="R9" i="4"/>
  <c r="R8" i="4"/>
  <c r="E13" i="4"/>
  <c r="S16" i="4"/>
  <c r="S7" i="4"/>
  <c r="W7" i="4" s="1"/>
  <c r="K8" i="4" l="1"/>
  <c r="T9" i="4" s="1"/>
  <c r="S9" i="4"/>
  <c r="L14" i="4"/>
  <c r="N14" i="4" s="1"/>
  <c r="L15" i="4"/>
  <c r="N15" i="4" s="1"/>
  <c r="S8" i="4"/>
  <c r="K4" i="4"/>
  <c r="K5" i="4"/>
  <c r="K13" i="4"/>
  <c r="T5" i="4" s="1"/>
  <c r="K6" i="4"/>
  <c r="K14" i="4"/>
  <c r="T6" i="4" s="1"/>
  <c r="K7" i="4"/>
  <c r="T8" i="4" s="1"/>
  <c r="K15" i="4"/>
  <c r="T7" i="4" s="1"/>
  <c r="L10" i="4"/>
  <c r="S10" i="4"/>
  <c r="S5" i="4"/>
  <c r="K12" i="4"/>
  <c r="K9" i="4"/>
  <c r="T10" i="4" s="1"/>
  <c r="L11" i="4"/>
  <c r="K10" i="4"/>
  <c r="L12" i="4"/>
  <c r="S6" i="4"/>
  <c r="K11" i="4"/>
  <c r="L13" i="4"/>
  <c r="M15" i="4"/>
  <c r="M8" i="4"/>
  <c r="M9" i="4"/>
  <c r="M14" i="4"/>
  <c r="M13" i="4"/>
  <c r="S13" i="4"/>
  <c r="M7" i="4"/>
  <c r="W6" i="4" l="1"/>
  <c r="X6" i="4" s="1"/>
  <c r="W9" i="4"/>
  <c r="X9" i="4" s="1"/>
  <c r="W5" i="4"/>
  <c r="X5" i="4" s="1"/>
  <c r="X7" i="4"/>
  <c r="W10" i="4"/>
  <c r="X10" i="4" s="1"/>
  <c r="W8" i="4"/>
  <c r="X8" i="4" s="1"/>
  <c r="M18" i="4"/>
  <c r="K18" i="4"/>
  <c r="N18" i="4"/>
  <c r="N13" i="4"/>
  <c r="L18" i="4"/>
  <c r="W11" i="4" l="1"/>
</calcChain>
</file>

<file path=xl/sharedStrings.xml><?xml version="1.0" encoding="utf-8"?>
<sst xmlns="http://schemas.openxmlformats.org/spreadsheetml/2006/main" count="71" uniqueCount="46">
  <si>
    <t>Treatment</t>
  </si>
  <si>
    <t>At-Plant
(Urea)</t>
  </si>
  <si>
    <t>In-Season
(UAN)</t>
  </si>
  <si>
    <t>-</t>
  </si>
  <si>
    <t>UAN %N:</t>
  </si>
  <si>
    <t>In-Season
(ANVOL)
(mL)</t>
  </si>
  <si>
    <t>At-Plant
(eNtrench NXTGEN)
(mL)</t>
  </si>
  <si>
    <t>When mixing inhibitor, always make a larger batch than needed, to accommodate for spillage, filling application hoses, accidents, etc.
Mix urea and eNtrench 24h before filling envelopes, and leave to dry in a well ventilated area.</t>
  </si>
  <si>
    <t>At-Plant
Urea
(kg)</t>
  </si>
  <si>
    <t>In-Season
UAN
(L)</t>
  </si>
  <si>
    <t>% of Recommended N Rate</t>
  </si>
  <si>
    <t>Single Application</t>
  </si>
  <si>
    <t>Split Application</t>
  </si>
  <si>
    <t>Mix Rate
(mL / kg Urea)</t>
  </si>
  <si>
    <r>
      <t xml:space="preserve">Amount of N Needed </t>
    </r>
    <r>
      <rPr>
        <b/>
        <i/>
        <sz val="10"/>
        <color theme="1"/>
        <rFont val="Calibri Light"/>
        <family val="2"/>
      </rPr>
      <t>per Plot</t>
    </r>
  </si>
  <si>
    <r>
      <t xml:space="preserve">Amount of Inhibitor Needed </t>
    </r>
    <r>
      <rPr>
        <b/>
        <i/>
        <sz val="10"/>
        <color theme="1"/>
        <rFont val="Calibri Light"/>
        <family val="2"/>
      </rPr>
      <t>per Plot</t>
    </r>
  </si>
  <si>
    <t>Amount of Urea to Mix
(kg)</t>
  </si>
  <si>
    <t>Total Urea Required for All Reps
(kg)</t>
  </si>
  <si>
    <t>eNtrench Needed
(mL)</t>
  </si>
  <si>
    <t>Urea + eNtrench Calculator</t>
  </si>
  <si>
    <t>MINIMUM required for the Field Site</t>
  </si>
  <si>
    <t>Please make note of all units</t>
  </si>
  <si>
    <r>
      <t>Plot Area (m</t>
    </r>
    <r>
      <rPr>
        <b/>
        <vertAlign val="superscript"/>
        <sz val="10"/>
        <rFont val="Calibri Light"/>
        <family val="2"/>
      </rPr>
      <t>2</t>
    </r>
    <r>
      <rPr>
        <b/>
        <sz val="10"/>
        <rFont val="Calibri Light"/>
        <family val="2"/>
      </rPr>
      <t>):</t>
    </r>
  </si>
  <si>
    <t>Split App</t>
  </si>
  <si>
    <t>Single App</t>
  </si>
  <si>
    <t>*Plot Length (m):</t>
  </si>
  <si>
    <t>*Plot Width (m):</t>
  </si>
  <si>
    <t>*Plot measurements should include buffer areas that will receive the same fertilizer/inhibitor products as the plot.</t>
  </si>
  <si>
    <t>eNtrench Mix Rate</t>
  </si>
  <si>
    <t>Enter data into the yellow cells as per your field site's layout and product specifications.</t>
  </si>
  <si>
    <t>N Application
Rate</t>
  </si>
  <si>
    <t>UAN Density (kg/L):</t>
  </si>
  <si>
    <t>Plot Size: 92.9 m^2</t>
  </si>
  <si>
    <t>Recommended 100% N Application Rate: 0.00675 kg N per m^2</t>
  </si>
  <si>
    <t>TOTAL:</t>
  </si>
  <si>
    <t>E.g.</t>
  </si>
  <si>
    <t>100% N Application Rate (lb N /acre):</t>
  </si>
  <si>
    <t>100% N Application Rate (kg N /m2):</t>
  </si>
  <si>
    <t>UAN Application Factor
(kg N / kg UAN)</t>
  </si>
  <si>
    <t>Urea Application Factor
(kg N / kg Urea)</t>
  </si>
  <si>
    <t>eNtrench required
(mL / plot)</t>
  </si>
  <si>
    <t>Mix Rate
(mL ANVOL / L UAN)</t>
  </si>
  <si>
    <t>ANVOL Rate
(mL / 1 kg UAN)</t>
  </si>
  <si>
    <r>
      <t>eNtrench Rate
(mL / m</t>
    </r>
    <r>
      <rPr>
        <b/>
        <vertAlign val="superscript"/>
        <sz val="10"/>
        <color theme="0"/>
        <rFont val="Calibri Light"/>
        <family val="2"/>
      </rPr>
      <t>2</t>
    </r>
    <r>
      <rPr>
        <b/>
        <sz val="10"/>
        <color theme="0"/>
        <rFont val="Calibri Light"/>
        <family val="2"/>
      </rPr>
      <t>)</t>
    </r>
  </si>
  <si>
    <t>UAN: an 8 L container with 10.4 kg of UAN28</t>
  </si>
  <si>
    <t>Last Updated November 6, 2024 by Marliese Peterson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</si>
</sst>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18" x14ac:knownFonts="1">
    <font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6"/>
      <color theme="1"/>
      <name val="Calibri Light"/>
      <family val="2"/>
    </font>
    <font>
      <b/>
      <sz val="10"/>
      <color theme="0"/>
      <name val="Calibri Light"/>
      <family val="2"/>
    </font>
    <font>
      <sz val="10"/>
      <color theme="0"/>
      <name val="Calibri Light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b/>
      <i/>
      <sz val="10"/>
      <color theme="1"/>
      <name val="Calibri Light"/>
      <family val="2"/>
    </font>
    <font>
      <b/>
      <vertAlign val="superscript"/>
      <sz val="10"/>
      <color theme="0"/>
      <name val="Calibri Light"/>
      <family val="2"/>
    </font>
    <font>
      <b/>
      <vertAlign val="superscript"/>
      <sz val="10"/>
      <name val="Calibri Light"/>
      <family val="2"/>
    </font>
    <font>
      <b/>
      <sz val="8"/>
      <name val="Calibri Light"/>
      <family val="2"/>
    </font>
    <font>
      <b/>
      <sz val="11"/>
      <color theme="1"/>
      <name val="Calibri Light"/>
      <family val="2"/>
    </font>
    <font>
      <i/>
      <sz val="12"/>
      <color rgb="FF5B9BD5"/>
      <name val="Calibri"/>
      <family val="2"/>
    </font>
    <font>
      <b/>
      <i/>
      <sz val="18"/>
      <color theme="0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  <font>
      <sz val="10"/>
      <name val="Calibri Light"/>
      <family val="2"/>
    </font>
    <font>
      <sz val="8"/>
      <name val="Calibri Light"/>
      <family val="2"/>
    </font>
  </fonts>
  <fills count="2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6" fillId="3" borderId="1" xfId="0" applyFont="1" applyFill="1" applyBorder="1" applyAlignment="1" applyProtection="1">
      <alignment horizontal="center" vertical="center"/>
      <protection locked="0"/>
    </xf>
    <xf numFmtId="9" fontId="6" fillId="3" borderId="12" xfId="1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164" fontId="5" fillId="3" borderId="13" xfId="0" applyNumberFormat="1" applyFont="1" applyFill="1" applyBorder="1" applyAlignment="1" applyProtection="1">
      <alignment horizontal="center" vertical="center"/>
      <protection locked="0"/>
    </xf>
    <xf numFmtId="164" fontId="5" fillId="3" borderId="17" xfId="0" applyNumberFormat="1" applyFont="1" applyFill="1" applyBorder="1" applyAlignment="1" applyProtection="1">
      <alignment horizontal="center" vertical="center"/>
      <protection locked="0"/>
    </xf>
    <xf numFmtId="164" fontId="5" fillId="3" borderId="16" xfId="0" applyNumberFormat="1" applyFont="1" applyFill="1" applyBorder="1" applyAlignment="1" applyProtection="1">
      <alignment horizontal="center" vertical="center"/>
      <protection locked="0"/>
    </xf>
    <xf numFmtId="165" fontId="6" fillId="3" borderId="1" xfId="0" applyNumberFormat="1" applyFont="1" applyFill="1" applyBorder="1" applyAlignment="1" applyProtection="1">
      <alignment horizontal="center" vertical="center"/>
      <protection locked="0"/>
    </xf>
    <xf numFmtId="165" fontId="6" fillId="3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9" fontId="5" fillId="4" borderId="2" xfId="1" applyFont="1" applyFill="1" applyBorder="1" applyAlignment="1" applyProtection="1">
      <alignment horizontal="center" vertical="center"/>
    </xf>
    <xf numFmtId="9" fontId="4" fillId="2" borderId="4" xfId="1" applyFont="1" applyFill="1" applyBorder="1" applyAlignment="1" applyProtection="1">
      <alignment horizontal="center" vertical="center"/>
    </xf>
    <xf numFmtId="165" fontId="5" fillId="4" borderId="2" xfId="1" applyNumberFormat="1" applyFont="1" applyFill="1" applyBorder="1" applyAlignment="1" applyProtection="1">
      <alignment horizontal="center" vertical="center"/>
    </xf>
    <xf numFmtId="2" fontId="4" fillId="2" borderId="3" xfId="0" quotePrefix="1" applyNumberFormat="1" applyFont="1" applyFill="1" applyBorder="1" applyAlignment="1">
      <alignment horizontal="center" vertical="center"/>
    </xf>
    <xf numFmtId="2" fontId="4" fillId="2" borderId="2" xfId="0" quotePrefix="1" applyNumberFormat="1" applyFont="1" applyFill="1" applyBorder="1" applyAlignment="1">
      <alignment horizontal="center" vertical="center"/>
    </xf>
    <xf numFmtId="2" fontId="4" fillId="2" borderId="4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/>
    </xf>
    <xf numFmtId="9" fontId="5" fillId="5" borderId="5" xfId="1" applyFont="1" applyFill="1" applyBorder="1" applyAlignment="1" applyProtection="1">
      <alignment horizontal="center" vertical="center"/>
    </xf>
    <xf numFmtId="9" fontId="4" fillId="2" borderId="6" xfId="1" applyFont="1" applyFill="1" applyBorder="1" applyAlignment="1" applyProtection="1">
      <alignment horizontal="center" vertical="center"/>
    </xf>
    <xf numFmtId="165" fontId="5" fillId="5" borderId="5" xfId="1" applyNumberFormat="1" applyFont="1" applyFill="1" applyBorder="1" applyAlignment="1" applyProtection="1">
      <alignment horizontal="center" vertical="center"/>
    </xf>
    <xf numFmtId="2" fontId="4" fillId="2" borderId="0" xfId="0" quotePrefix="1" applyNumberFormat="1" applyFont="1" applyFill="1" applyAlignment="1">
      <alignment horizontal="center" vertical="center"/>
    </xf>
    <xf numFmtId="2" fontId="4" fillId="2" borderId="5" xfId="0" quotePrefix="1" applyNumberFormat="1" applyFont="1" applyFill="1" applyBorder="1" applyAlignment="1">
      <alignment horizontal="center" vertical="center"/>
    </xf>
    <xf numFmtId="2" fontId="4" fillId="2" borderId="6" xfId="0" quotePrefix="1" applyNumberFormat="1" applyFont="1" applyFill="1" applyBorder="1" applyAlignment="1">
      <alignment horizontal="center" vertical="center"/>
    </xf>
    <xf numFmtId="9" fontId="5" fillId="11" borderId="3" xfId="1" applyFont="1" applyFill="1" applyBorder="1" applyAlignment="1" applyProtection="1">
      <alignment horizontal="center" vertical="center"/>
    </xf>
    <xf numFmtId="2" fontId="5" fillId="11" borderId="4" xfId="1" applyNumberFormat="1" applyFont="1" applyFill="1" applyBorder="1" applyAlignment="1" applyProtection="1">
      <alignment horizontal="right" vertical="center" indent="1"/>
    </xf>
    <xf numFmtId="9" fontId="5" fillId="6" borderId="5" xfId="1" applyFont="1" applyFill="1" applyBorder="1" applyAlignment="1" applyProtection="1">
      <alignment horizontal="center" vertical="center"/>
    </xf>
    <xf numFmtId="165" fontId="5" fillId="6" borderId="5" xfId="1" applyNumberFormat="1" applyFont="1" applyFill="1" applyBorder="1" applyAlignment="1" applyProtection="1">
      <alignment horizontal="center" vertical="center"/>
    </xf>
    <xf numFmtId="9" fontId="5" fillId="17" borderId="0" xfId="1" applyFont="1" applyFill="1" applyBorder="1" applyAlignment="1" applyProtection="1">
      <alignment horizontal="center" vertical="center"/>
    </xf>
    <xf numFmtId="2" fontId="5" fillId="17" borderId="6" xfId="1" applyNumberFormat="1" applyFont="1" applyFill="1" applyBorder="1" applyAlignment="1" applyProtection="1">
      <alignment horizontal="right" vertical="center" indent="1"/>
    </xf>
    <xf numFmtId="2" fontId="6" fillId="0" borderId="1" xfId="0" applyNumberFormat="1" applyFont="1" applyBorder="1" applyAlignment="1">
      <alignment horizontal="center" vertical="center"/>
    </xf>
    <xf numFmtId="9" fontId="5" fillId="4" borderId="5" xfId="1" applyFont="1" applyFill="1" applyBorder="1" applyAlignment="1" applyProtection="1">
      <alignment horizontal="center" vertical="center"/>
    </xf>
    <xf numFmtId="165" fontId="5" fillId="4" borderId="5" xfId="1" applyNumberFormat="1" applyFont="1" applyFill="1" applyBorder="1" applyAlignment="1" applyProtection="1">
      <alignment horizontal="center" vertical="center"/>
    </xf>
    <xf numFmtId="2" fontId="5" fillId="11" borderId="5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9" fontId="5" fillId="13" borderId="8" xfId="1" applyFont="1" applyFill="1" applyBorder="1" applyAlignment="1" applyProtection="1">
      <alignment horizontal="center" vertical="center"/>
    </xf>
    <xf numFmtId="2" fontId="5" fillId="13" borderId="9" xfId="1" applyNumberFormat="1" applyFont="1" applyFill="1" applyBorder="1" applyAlignment="1" applyProtection="1">
      <alignment horizontal="right" vertical="center" indent="1"/>
    </xf>
    <xf numFmtId="2" fontId="5" fillId="17" borderId="5" xfId="0" applyNumberFormat="1" applyFont="1" applyFill="1" applyBorder="1" applyAlignment="1">
      <alignment horizontal="center" vertical="center"/>
    </xf>
    <xf numFmtId="2" fontId="5" fillId="13" borderId="5" xfId="0" applyNumberFormat="1" applyFont="1" applyFill="1" applyBorder="1" applyAlignment="1">
      <alignment horizontal="center" vertical="center"/>
    </xf>
    <xf numFmtId="9" fontId="5" fillId="9" borderId="4" xfId="1" applyFont="1" applyFill="1" applyBorder="1" applyAlignment="1" applyProtection="1">
      <alignment horizontal="center" vertical="center"/>
    </xf>
    <xf numFmtId="165" fontId="5" fillId="9" borderId="3" xfId="1" applyNumberFormat="1" applyFont="1" applyFill="1" applyBorder="1" applyAlignment="1" applyProtection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9" fontId="5" fillId="8" borderId="6" xfId="1" applyFont="1" applyFill="1" applyBorder="1" applyAlignment="1" applyProtection="1">
      <alignment horizontal="center" vertical="center"/>
    </xf>
    <xf numFmtId="165" fontId="5" fillId="8" borderId="0" xfId="1" applyNumberFormat="1" applyFont="1" applyFill="1" applyBorder="1" applyAlignment="1" applyProtection="1">
      <alignment horizontal="center" vertical="center"/>
    </xf>
    <xf numFmtId="9" fontId="5" fillId="7" borderId="6" xfId="1" applyFont="1" applyFill="1" applyBorder="1" applyAlignment="1" applyProtection="1">
      <alignment horizontal="center" vertical="center"/>
    </xf>
    <xf numFmtId="165" fontId="5" fillId="7" borderId="0" xfId="1" applyNumberFormat="1" applyFont="1" applyFill="1" applyBorder="1" applyAlignment="1" applyProtection="1">
      <alignment horizontal="center" vertical="center"/>
    </xf>
    <xf numFmtId="0" fontId="6" fillId="10" borderId="4" xfId="0" applyFont="1" applyFill="1" applyBorder="1" applyAlignment="1">
      <alignment horizontal="right" vertical="center" indent="1"/>
    </xf>
    <xf numFmtId="165" fontId="6" fillId="9" borderId="1" xfId="0" applyNumberFormat="1" applyFont="1" applyFill="1" applyBorder="1" applyAlignment="1">
      <alignment horizontal="center" vertical="center"/>
    </xf>
    <xf numFmtId="9" fontId="5" fillId="9" borderId="6" xfId="1" applyFont="1" applyFill="1" applyBorder="1" applyAlignment="1" applyProtection="1">
      <alignment horizontal="center" vertical="center"/>
    </xf>
    <xf numFmtId="165" fontId="5" fillId="9" borderId="0" xfId="1" applyNumberFormat="1" applyFont="1" applyFill="1" applyBorder="1" applyAlignment="1" applyProtection="1">
      <alignment horizontal="center" vertical="center"/>
    </xf>
    <xf numFmtId="2" fontId="5" fillId="14" borderId="6" xfId="0" applyNumberFormat="1" applyFont="1" applyFill="1" applyBorder="1" applyAlignment="1">
      <alignment horizontal="center" vertical="center"/>
    </xf>
    <xf numFmtId="2" fontId="3" fillId="13" borderId="9" xfId="0" applyNumberFormat="1" applyFont="1" applyFill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2" fontId="5" fillId="15" borderId="6" xfId="0" applyNumberFormat="1" applyFont="1" applyFill="1" applyBorder="1" applyAlignment="1">
      <alignment horizontal="center" vertical="center"/>
    </xf>
    <xf numFmtId="2" fontId="5" fillId="13" borderId="7" xfId="0" applyNumberFormat="1" applyFont="1" applyFill="1" applyBorder="1" applyAlignment="1">
      <alignment horizontal="center" vertical="center"/>
    </xf>
    <xf numFmtId="2" fontId="5" fillId="16" borderId="9" xfId="0" applyNumberFormat="1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9" fontId="4" fillId="2" borderId="10" xfId="1" applyFont="1" applyFill="1" applyBorder="1" applyAlignment="1" applyProtection="1">
      <alignment horizontal="center" vertical="center"/>
    </xf>
    <xf numFmtId="9" fontId="4" fillId="2" borderId="12" xfId="1" applyFont="1" applyFill="1" applyBorder="1" applyAlignment="1" applyProtection="1">
      <alignment horizontal="center" vertical="center"/>
    </xf>
    <xf numFmtId="2" fontId="4" fillId="2" borderId="10" xfId="0" quotePrefix="1" applyNumberFormat="1" applyFont="1" applyFill="1" applyBorder="1" applyAlignment="1">
      <alignment horizontal="center" vertical="center"/>
    </xf>
    <xf numFmtId="2" fontId="4" fillId="2" borderId="11" xfId="0" quotePrefix="1" applyNumberFormat="1" applyFont="1" applyFill="1" applyBorder="1" applyAlignment="1">
      <alignment horizontal="center" vertical="center"/>
    </xf>
    <xf numFmtId="2" fontId="4" fillId="2" borderId="8" xfId="0" quotePrefix="1" applyNumberFormat="1" applyFont="1" applyFill="1" applyBorder="1" applyAlignment="1">
      <alignment horizontal="center" vertical="center"/>
    </xf>
    <xf numFmtId="2" fontId="4" fillId="2" borderId="9" xfId="0" quotePrefix="1" applyNumberFormat="1" applyFont="1" applyFill="1" applyBorder="1" applyAlignment="1">
      <alignment horizontal="center" vertical="center"/>
    </xf>
    <xf numFmtId="2" fontId="5" fillId="16" borderId="9" xfId="1" applyNumberFormat="1" applyFont="1" applyFill="1" applyBorder="1" applyAlignment="1" applyProtection="1">
      <alignment horizontal="center" vertical="center"/>
    </xf>
    <xf numFmtId="1" fontId="3" fillId="23" borderId="1" xfId="0" applyNumberFormat="1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 wrapText="1"/>
    </xf>
    <xf numFmtId="2" fontId="3" fillId="10" borderId="1" xfId="0" applyNumberFormat="1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5" fillId="0" borderId="7" xfId="0" applyFont="1" applyBorder="1" applyAlignment="1">
      <alignment horizontal="right" vertical="center" indent="1"/>
    </xf>
    <xf numFmtId="2" fontId="5" fillId="12" borderId="9" xfId="0" applyNumberFormat="1" applyFont="1" applyFill="1" applyBorder="1" applyAlignment="1">
      <alignment horizontal="center" vertical="center"/>
    </xf>
    <xf numFmtId="1" fontId="5" fillId="11" borderId="14" xfId="1" applyNumberFormat="1" applyFont="1" applyFill="1" applyBorder="1" applyAlignment="1" applyProtection="1">
      <alignment horizontal="left" vertical="center" indent="1"/>
    </xf>
    <xf numFmtId="1" fontId="5" fillId="17" borderId="15" xfId="1" applyNumberFormat="1" applyFont="1" applyFill="1" applyBorder="1" applyAlignment="1" applyProtection="1">
      <alignment horizontal="left" vertical="center" indent="1"/>
    </xf>
    <xf numFmtId="1" fontId="5" fillId="13" borderId="16" xfId="1" applyNumberFormat="1" applyFont="1" applyFill="1" applyBorder="1" applyAlignment="1" applyProtection="1">
      <alignment horizontal="left" vertical="center" indent="1"/>
    </xf>
    <xf numFmtId="1" fontId="5" fillId="11" borderId="14" xfId="1" applyNumberFormat="1" applyFont="1" applyFill="1" applyBorder="1" applyAlignment="1" applyProtection="1">
      <alignment horizontal="center" vertical="center"/>
    </xf>
    <xf numFmtId="1" fontId="5" fillId="17" borderId="15" xfId="1" applyNumberFormat="1" applyFont="1" applyFill="1" applyBorder="1" applyAlignment="1" applyProtection="1">
      <alignment horizontal="center" vertical="center"/>
    </xf>
    <xf numFmtId="1" fontId="5" fillId="13" borderId="16" xfId="1" applyNumberFormat="1" applyFont="1" applyFill="1" applyBorder="1" applyAlignment="1" applyProtection="1">
      <alignment horizontal="center" vertical="center"/>
    </xf>
    <xf numFmtId="0" fontId="5" fillId="26" borderId="0" xfId="0" applyFont="1" applyFill="1" applyAlignment="1">
      <alignment vertical="center"/>
    </xf>
    <xf numFmtId="0" fontId="5" fillId="26" borderId="0" xfId="0" applyFont="1" applyFill="1" applyAlignment="1">
      <alignment horizontal="center" vertical="center"/>
    </xf>
    <xf numFmtId="0" fontId="6" fillId="26" borderId="0" xfId="0" applyFont="1" applyFill="1" applyAlignment="1">
      <alignment vertical="center"/>
    </xf>
    <xf numFmtId="0" fontId="10" fillId="26" borderId="0" xfId="0" applyFont="1" applyFill="1" applyAlignment="1">
      <alignment vertical="center" wrapText="1"/>
    </xf>
    <xf numFmtId="0" fontId="6" fillId="26" borderId="0" xfId="0" applyFont="1" applyFill="1" applyAlignment="1">
      <alignment horizontal="left" vertical="center"/>
    </xf>
    <xf numFmtId="0" fontId="6" fillId="26" borderId="0" xfId="0" applyFont="1" applyFill="1" applyAlignment="1">
      <alignment horizontal="center" vertical="center"/>
    </xf>
    <xf numFmtId="0" fontId="6" fillId="26" borderId="0" xfId="0" applyFont="1" applyFill="1" applyAlignment="1">
      <alignment horizontal="right" vertical="center" indent="1"/>
    </xf>
    <xf numFmtId="9" fontId="6" fillId="26" borderId="0" xfId="1" applyFont="1" applyFill="1" applyBorder="1" applyAlignment="1" applyProtection="1">
      <alignment horizontal="center" vertical="center"/>
    </xf>
    <xf numFmtId="2" fontId="6" fillId="26" borderId="0" xfId="0" quotePrefix="1" applyNumberFormat="1" applyFont="1" applyFill="1" applyAlignment="1">
      <alignment horizontal="center" vertical="center"/>
    </xf>
    <xf numFmtId="2" fontId="6" fillId="26" borderId="0" xfId="0" applyNumberFormat="1" applyFont="1" applyFill="1" applyAlignment="1">
      <alignment horizontal="right" vertical="center" indent="1"/>
    </xf>
    <xf numFmtId="0" fontId="6" fillId="26" borderId="0" xfId="0" applyFont="1" applyFill="1" applyAlignment="1">
      <alignment vertical="center" wrapText="1"/>
    </xf>
    <xf numFmtId="166" fontId="6" fillId="0" borderId="1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2" fontId="6" fillId="16" borderId="7" xfId="1" applyNumberFormat="1" applyFont="1" applyFill="1" applyBorder="1" applyAlignment="1" applyProtection="1">
      <alignment horizontal="right" vertical="center" wrapText="1" indent="1"/>
    </xf>
    <xf numFmtId="2" fontId="6" fillId="16" borderId="8" xfId="1" applyNumberFormat="1" applyFont="1" applyFill="1" applyBorder="1" applyAlignment="1" applyProtection="1">
      <alignment horizontal="right" vertical="center" wrapText="1" indent="1"/>
    </xf>
    <xf numFmtId="0" fontId="6" fillId="26" borderId="0" xfId="0" applyFont="1" applyFill="1" applyAlignment="1">
      <alignment horizontal="center" vertical="center"/>
    </xf>
    <xf numFmtId="165" fontId="5" fillId="4" borderId="2" xfId="1" applyNumberFormat="1" applyFont="1" applyFill="1" applyBorder="1" applyAlignment="1" applyProtection="1">
      <alignment horizontal="center" vertical="center"/>
    </xf>
    <xf numFmtId="165" fontId="5" fillId="4" borderId="4" xfId="1" applyNumberFormat="1" applyFont="1" applyFill="1" applyBorder="1" applyAlignment="1" applyProtection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165" fontId="5" fillId="6" borderId="7" xfId="1" applyNumberFormat="1" applyFont="1" applyFill="1" applyBorder="1" applyAlignment="1" applyProtection="1">
      <alignment horizontal="center" vertical="center"/>
    </xf>
    <xf numFmtId="165" fontId="5" fillId="6" borderId="9" xfId="1" applyNumberFormat="1" applyFont="1" applyFill="1" applyBorder="1" applyAlignment="1" applyProtection="1">
      <alignment horizontal="center" vertical="center"/>
    </xf>
    <xf numFmtId="165" fontId="5" fillId="5" borderId="5" xfId="1" applyNumberFormat="1" applyFont="1" applyFill="1" applyBorder="1" applyAlignment="1" applyProtection="1">
      <alignment horizontal="center" vertical="center"/>
    </xf>
    <xf numFmtId="165" fontId="5" fillId="5" borderId="6" xfId="1" applyNumberFormat="1" applyFont="1" applyFill="1" applyBorder="1" applyAlignment="1" applyProtection="1">
      <alignment horizontal="center" vertical="center"/>
    </xf>
    <xf numFmtId="0" fontId="5" fillId="12" borderId="15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6" borderId="10" xfId="0" applyFont="1" applyFill="1" applyBorder="1" applyAlignment="1">
      <alignment horizontal="right" vertical="center" wrapText="1" indent="1"/>
    </xf>
    <xf numFmtId="0" fontId="6" fillId="6" borderId="11" xfId="0" applyFont="1" applyFill="1" applyBorder="1" applyAlignment="1">
      <alignment horizontal="right" vertical="center" wrapText="1" indent="1"/>
    </xf>
    <xf numFmtId="0" fontId="6" fillId="6" borderId="12" xfId="0" applyFont="1" applyFill="1" applyBorder="1" applyAlignment="1">
      <alignment horizontal="right" vertical="center" wrapText="1" indent="1"/>
    </xf>
    <xf numFmtId="2" fontId="3" fillId="19" borderId="2" xfId="0" applyNumberFormat="1" applyFont="1" applyFill="1" applyBorder="1" applyAlignment="1">
      <alignment horizontal="right" vertical="center" wrapText="1" indent="1"/>
    </xf>
    <xf numFmtId="2" fontId="3" fillId="19" borderId="3" xfId="0" applyNumberFormat="1" applyFont="1" applyFill="1" applyBorder="1" applyAlignment="1">
      <alignment horizontal="right" vertical="center" indent="1"/>
    </xf>
    <xf numFmtId="0" fontId="6" fillId="7" borderId="10" xfId="0" applyFont="1" applyFill="1" applyBorder="1" applyAlignment="1">
      <alignment horizontal="right" vertical="center" wrapText="1" indent="1"/>
    </xf>
    <xf numFmtId="0" fontId="6" fillId="7" borderId="11" xfId="0" applyFont="1" applyFill="1" applyBorder="1" applyAlignment="1">
      <alignment horizontal="right" vertical="center" indent="1"/>
    </xf>
    <xf numFmtId="0" fontId="6" fillId="7" borderId="12" xfId="0" applyFont="1" applyFill="1" applyBorder="1" applyAlignment="1">
      <alignment horizontal="right" vertical="center" indent="1"/>
    </xf>
    <xf numFmtId="2" fontId="6" fillId="13" borderId="7" xfId="0" applyNumberFormat="1" applyFont="1" applyFill="1" applyBorder="1" applyAlignment="1">
      <alignment horizontal="right" vertical="center" wrapText="1" indent="1"/>
    </xf>
    <xf numFmtId="2" fontId="6" fillId="13" borderId="8" xfId="0" applyNumberFormat="1" applyFont="1" applyFill="1" applyBorder="1" applyAlignment="1">
      <alignment horizontal="right" vertical="center" wrapText="1" indent="1"/>
    </xf>
    <xf numFmtId="0" fontId="5" fillId="26" borderId="0" xfId="0" applyFont="1" applyFill="1" applyAlignment="1">
      <alignment horizontal="center" vertical="center"/>
    </xf>
    <xf numFmtId="2" fontId="3" fillId="18" borderId="2" xfId="0" applyNumberFormat="1" applyFont="1" applyFill="1" applyBorder="1" applyAlignment="1">
      <alignment horizontal="right" vertical="center" wrapText="1" indent="1"/>
    </xf>
    <xf numFmtId="2" fontId="3" fillId="18" borderId="3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center" vertical="center" textRotation="45" wrapText="1"/>
    </xf>
    <xf numFmtId="0" fontId="5" fillId="0" borderId="4" xfId="0" applyFont="1" applyBorder="1" applyAlignment="1">
      <alignment horizontal="center" vertical="center" textRotation="45" wrapText="1"/>
    </xf>
    <xf numFmtId="0" fontId="5" fillId="0" borderId="7" xfId="0" applyFont="1" applyBorder="1" applyAlignment="1">
      <alignment horizontal="center" vertical="center" textRotation="45" wrapText="1"/>
    </xf>
    <xf numFmtId="0" fontId="5" fillId="0" borderId="9" xfId="0" applyFont="1" applyBorder="1" applyAlignment="1">
      <alignment horizontal="center" vertical="center" textRotation="45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13" fillId="25" borderId="10" xfId="0" applyFont="1" applyFill="1" applyBorder="1" applyAlignment="1">
      <alignment horizontal="center" vertical="center" wrapText="1"/>
    </xf>
    <xf numFmtId="0" fontId="14" fillId="25" borderId="11" xfId="0" applyFont="1" applyFill="1" applyBorder="1" applyAlignment="1">
      <alignment horizontal="center" vertical="center" wrapText="1"/>
    </xf>
    <xf numFmtId="0" fontId="14" fillId="25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45"/>
    </xf>
    <xf numFmtId="0" fontId="5" fillId="0" borderId="4" xfId="0" applyFont="1" applyBorder="1" applyAlignment="1">
      <alignment horizontal="center" vertical="center" textRotation="45"/>
    </xf>
    <xf numFmtId="0" fontId="5" fillId="0" borderId="7" xfId="0" applyFont="1" applyBorder="1" applyAlignment="1">
      <alignment horizontal="center" vertical="center" textRotation="45"/>
    </xf>
    <xf numFmtId="0" fontId="5" fillId="0" borderId="9" xfId="0" applyFont="1" applyBorder="1" applyAlignment="1">
      <alignment horizontal="center" vertical="center" textRotation="45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left" vertical="center"/>
    </xf>
    <xf numFmtId="0" fontId="11" fillId="27" borderId="5" xfId="0" applyFont="1" applyFill="1" applyBorder="1" applyAlignment="1">
      <alignment horizontal="left" vertical="center"/>
    </xf>
    <xf numFmtId="0" fontId="11" fillId="27" borderId="7" xfId="0" applyFont="1" applyFill="1" applyBorder="1" applyAlignment="1">
      <alignment horizontal="left" vertical="center"/>
    </xf>
    <xf numFmtId="0" fontId="11" fillId="28" borderId="3" xfId="0" applyFont="1" applyFill="1" applyBorder="1" applyAlignment="1">
      <alignment horizontal="left"/>
    </xf>
    <xf numFmtId="0" fontId="11" fillId="28" borderId="4" xfId="0" applyFont="1" applyFill="1" applyBorder="1" applyAlignment="1">
      <alignment horizontal="left"/>
    </xf>
    <xf numFmtId="0" fontId="11" fillId="28" borderId="0" xfId="0" applyFont="1" applyFill="1" applyAlignment="1">
      <alignment horizontal="left"/>
    </xf>
    <xf numFmtId="0" fontId="11" fillId="28" borderId="6" xfId="0" applyFont="1" applyFill="1" applyBorder="1" applyAlignment="1">
      <alignment horizontal="left"/>
    </xf>
    <xf numFmtId="0" fontId="11" fillId="28" borderId="8" xfId="0" applyFont="1" applyFill="1" applyBorder="1" applyAlignment="1">
      <alignment horizontal="left"/>
    </xf>
    <xf numFmtId="0" fontId="11" fillId="28" borderId="9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23</xdr:col>
      <xdr:colOff>565786</xdr:colOff>
      <xdr:row>30</xdr:row>
      <xdr:rowOff>160021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C979EF-1BE3-4ABD-8DEC-AD8B8CAF6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9" t="4341" r="3112" b="5885"/>
        <a:stretch/>
      </xdr:blipFill>
      <xdr:spPr>
        <a:xfrm>
          <a:off x="7315200" y="190500"/>
          <a:ext cx="7271386" cy="541782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262890</xdr:colOff>
      <xdr:row>5</xdr:row>
      <xdr:rowOff>120015</xdr:rowOff>
    </xdr:from>
    <xdr:to>
      <xdr:col>11</xdr:col>
      <xdr:colOff>321945</xdr:colOff>
      <xdr:row>30</xdr:row>
      <xdr:rowOff>158116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97C0D5-B045-48BA-9455-F4CDDC648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7" t="4473" r="9313" b="19193"/>
        <a:stretch/>
      </xdr:blipFill>
      <xdr:spPr>
        <a:xfrm>
          <a:off x="262890" y="1043940"/>
          <a:ext cx="6764655" cy="45624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8DB-0000-4377-8CE7-7986842B1493}">
  <dimension ref="A1:Y24"/>
  <sheetViews>
    <sheetView tabSelected="1" zoomScale="90" zoomScaleNormal="90" workbookViewId="0"/>
  </sheetViews>
  <sheetFormatPr defaultRowHeight="13.8" x14ac:dyDescent="0.3"/>
  <cols>
    <col min="1" max="1" width="2" style="87" customWidth="1"/>
    <col min="2" max="2" width="21.44140625" style="9" customWidth="1"/>
    <col min="3" max="3" width="9" style="9" customWidth="1"/>
    <col min="4" max="4" width="7.6640625" style="9" customWidth="1"/>
    <col min="5" max="5" width="11.109375" style="9" customWidth="1"/>
    <col min="6" max="6" width="2.6640625" style="87" customWidth="1"/>
    <col min="7" max="7" width="5.21875" style="9" customWidth="1"/>
    <col min="8" max="10" width="9.33203125" style="9" customWidth="1"/>
    <col min="11" max="11" width="15.5546875" style="10" customWidth="1"/>
    <col min="12" max="12" width="14.5546875" style="10" customWidth="1"/>
    <col min="13" max="13" width="19.109375" style="10" customWidth="1"/>
    <col min="14" max="14" width="16.6640625" style="9" customWidth="1"/>
    <col min="15" max="15" width="2.5546875" style="87" customWidth="1"/>
    <col min="16" max="16" width="4.6640625" style="9" customWidth="1"/>
    <col min="17" max="17" width="5.33203125" style="9" customWidth="1"/>
    <col min="18" max="18" width="16.77734375" style="9" customWidth="1"/>
    <col min="19" max="19" width="13" style="9" customWidth="1"/>
    <col min="20" max="20" width="2.6640625" style="9" customWidth="1"/>
    <col min="21" max="21" width="12.44140625" style="9" customWidth="1"/>
    <col min="22" max="22" width="11.5546875" style="9" customWidth="1"/>
    <col min="23" max="23" width="17.77734375" style="9" bestFit="1" customWidth="1"/>
    <col min="24" max="24" width="38.21875" style="9" bestFit="1" customWidth="1"/>
    <col min="25" max="25" width="82.21875" style="87" customWidth="1"/>
    <col min="26" max="16384" width="8.88671875" style="9"/>
  </cols>
  <sheetData>
    <row r="1" spans="2:24" s="87" customFormat="1" ht="6.6" customHeight="1" thickBot="1" x14ac:dyDescent="0.35">
      <c r="K1" s="88"/>
      <c r="L1" s="88"/>
      <c r="M1" s="88"/>
    </row>
    <row r="2" spans="2:24" ht="38.4" customHeight="1" thickBot="1" x14ac:dyDescent="0.35">
      <c r="B2" s="164" t="s">
        <v>21</v>
      </c>
      <c r="C2" s="165"/>
      <c r="D2" s="165"/>
      <c r="E2" s="166"/>
      <c r="F2" s="89"/>
      <c r="G2" s="167" t="s">
        <v>0</v>
      </c>
      <c r="H2" s="168"/>
      <c r="I2" s="171" t="s">
        <v>10</v>
      </c>
      <c r="J2" s="172"/>
      <c r="K2" s="171" t="s">
        <v>14</v>
      </c>
      <c r="L2" s="172"/>
      <c r="M2" s="171" t="s">
        <v>15</v>
      </c>
      <c r="N2" s="172"/>
      <c r="P2" s="107" t="s">
        <v>28</v>
      </c>
      <c r="Q2" s="108"/>
      <c r="R2" s="108"/>
      <c r="S2" s="109"/>
      <c r="T2" s="107" t="s">
        <v>19</v>
      </c>
      <c r="U2" s="108"/>
      <c r="V2" s="108"/>
      <c r="W2" s="109"/>
      <c r="X2" s="87"/>
    </row>
    <row r="3" spans="2:24" ht="58.2" customHeight="1" thickBot="1" x14ac:dyDescent="0.35">
      <c r="B3" s="173" t="s">
        <v>29</v>
      </c>
      <c r="C3" s="174"/>
      <c r="D3" s="174"/>
      <c r="E3" s="175"/>
      <c r="F3" s="89"/>
      <c r="G3" s="169"/>
      <c r="H3" s="170"/>
      <c r="I3" s="13" t="s">
        <v>1</v>
      </c>
      <c r="J3" s="14" t="s">
        <v>2</v>
      </c>
      <c r="K3" s="13" t="s">
        <v>8</v>
      </c>
      <c r="L3" s="14" t="s">
        <v>9</v>
      </c>
      <c r="M3" s="15" t="s">
        <v>6</v>
      </c>
      <c r="N3" s="16" t="s">
        <v>5</v>
      </c>
      <c r="O3" s="89"/>
      <c r="P3" s="158" t="s">
        <v>0</v>
      </c>
      <c r="Q3" s="159"/>
      <c r="R3" s="162" t="s">
        <v>30</v>
      </c>
      <c r="S3" s="131" t="s">
        <v>13</v>
      </c>
      <c r="T3" s="110" t="s">
        <v>17</v>
      </c>
      <c r="U3" s="111"/>
      <c r="V3" s="120" t="s">
        <v>16</v>
      </c>
      <c r="W3" s="118" t="s">
        <v>18</v>
      </c>
      <c r="X3" s="87"/>
    </row>
    <row r="4" spans="2:24" ht="26.4" customHeight="1" thickBot="1" x14ac:dyDescent="0.35">
      <c r="B4" s="90"/>
      <c r="C4" s="90"/>
      <c r="D4" s="90"/>
      <c r="E4" s="90"/>
      <c r="F4" s="89"/>
      <c r="G4" s="133" t="s">
        <v>11</v>
      </c>
      <c r="H4" s="11">
        <v>1</v>
      </c>
      <c r="I4" s="17">
        <v>0.7</v>
      </c>
      <c r="J4" s="18">
        <v>0</v>
      </c>
      <c r="K4" s="19">
        <f>E9*I4*(1/E11)*C7</f>
        <v>0</v>
      </c>
      <c r="L4" s="20" t="s">
        <v>3</v>
      </c>
      <c r="M4" s="21" t="s">
        <v>3</v>
      </c>
      <c r="N4" s="22" t="s">
        <v>3</v>
      </c>
      <c r="O4" s="89"/>
      <c r="P4" s="160"/>
      <c r="Q4" s="161"/>
      <c r="R4" s="163"/>
      <c r="S4" s="132"/>
      <c r="T4" s="112"/>
      <c r="U4" s="113"/>
      <c r="V4" s="121"/>
      <c r="W4" s="119"/>
      <c r="X4" s="87"/>
    </row>
    <row r="5" spans="2:24" ht="26.4" customHeight="1" thickBot="1" x14ac:dyDescent="0.35">
      <c r="B5" s="23" t="s">
        <v>25</v>
      </c>
      <c r="C5" s="7"/>
      <c r="D5" s="136" t="s">
        <v>27</v>
      </c>
      <c r="E5" s="137"/>
      <c r="F5" s="89"/>
      <c r="G5" s="134"/>
      <c r="H5" s="24">
        <v>2</v>
      </c>
      <c r="I5" s="25">
        <v>0.9</v>
      </c>
      <c r="J5" s="26">
        <v>0</v>
      </c>
      <c r="K5" s="27">
        <f>E9*I5*(1/E11)*C7</f>
        <v>0</v>
      </c>
      <c r="L5" s="28" t="s">
        <v>3</v>
      </c>
      <c r="M5" s="29" t="s">
        <v>3</v>
      </c>
      <c r="N5" s="30" t="s">
        <v>3</v>
      </c>
      <c r="O5" s="89"/>
      <c r="P5" s="133" t="s">
        <v>24</v>
      </c>
      <c r="Q5" s="11">
        <v>4</v>
      </c>
      <c r="R5" s="31">
        <f>I7</f>
        <v>0.7</v>
      </c>
      <c r="S5" s="32" t="e">
        <f>S12*(1/(E9*R5*(1/E11)))</f>
        <v>#DIV/0!</v>
      </c>
      <c r="T5" s="105">
        <f>K13*4</f>
        <v>0</v>
      </c>
      <c r="U5" s="106"/>
      <c r="V5" s="4"/>
      <c r="W5" s="84" t="e">
        <f t="shared" ref="W5:W10" si="0">ROUNDUP(S5*V5,0)</f>
        <v>#DIV/0!</v>
      </c>
      <c r="X5" s="81" t="e">
        <f>CONCATENATE("Mix ", ROUNDUP(W5,0), " mL eNtrench with ", V5, " kg of Urea")</f>
        <v>#DIV/0!</v>
      </c>
    </row>
    <row r="6" spans="2:24" ht="26.4" customHeight="1" thickBot="1" x14ac:dyDescent="0.35">
      <c r="B6" s="23" t="s">
        <v>26</v>
      </c>
      <c r="C6" s="8"/>
      <c r="D6" s="136"/>
      <c r="E6" s="137"/>
      <c r="F6" s="89"/>
      <c r="G6" s="134"/>
      <c r="H6" s="24">
        <v>3</v>
      </c>
      <c r="I6" s="33">
        <v>1</v>
      </c>
      <c r="J6" s="26">
        <v>0</v>
      </c>
      <c r="K6" s="34">
        <f>E9*I6*(1/E11)*C7</f>
        <v>0</v>
      </c>
      <c r="L6" s="28" t="s">
        <v>3</v>
      </c>
      <c r="M6" s="29" t="s">
        <v>3</v>
      </c>
      <c r="N6" s="30" t="s">
        <v>3</v>
      </c>
      <c r="O6" s="89"/>
      <c r="P6" s="134"/>
      <c r="Q6" s="24">
        <v>5</v>
      </c>
      <c r="R6" s="35">
        <f>I8</f>
        <v>0.9</v>
      </c>
      <c r="S6" s="36" t="e">
        <f>S12*(1/(E9*R6*(1/E11)))</f>
        <v>#DIV/0!</v>
      </c>
      <c r="T6" s="116">
        <f>K14*4</f>
        <v>0</v>
      </c>
      <c r="U6" s="117"/>
      <c r="V6" s="5"/>
      <c r="W6" s="85" t="e">
        <f t="shared" si="0"/>
        <v>#DIV/0!</v>
      </c>
      <c r="X6" s="82" t="e">
        <f t="shared" ref="X6:X10" si="1">CONCATENATE("Mix ", ROUNDUP(W6,0), " mL eNtrench with ", V6, " kg of Urea")</f>
        <v>#DIV/0!</v>
      </c>
    </row>
    <row r="7" spans="2:24" ht="26.4" customHeight="1" thickBot="1" x14ac:dyDescent="0.35">
      <c r="B7" s="23" t="s">
        <v>22</v>
      </c>
      <c r="C7" s="37">
        <f>C5*C6</f>
        <v>0</v>
      </c>
      <c r="D7" s="138"/>
      <c r="E7" s="139"/>
      <c r="F7" s="89"/>
      <c r="G7" s="134"/>
      <c r="H7" s="24">
        <v>4</v>
      </c>
      <c r="I7" s="38">
        <v>0.7</v>
      </c>
      <c r="J7" s="26">
        <v>0</v>
      </c>
      <c r="K7" s="39">
        <f>E9*I7*(1/E11)*C7</f>
        <v>0</v>
      </c>
      <c r="L7" s="28" t="s">
        <v>3</v>
      </c>
      <c r="M7" s="40">
        <f>S12*C7</f>
        <v>0</v>
      </c>
      <c r="N7" s="30" t="s">
        <v>3</v>
      </c>
      <c r="O7" s="89"/>
      <c r="P7" s="135"/>
      <c r="Q7" s="41">
        <v>6</v>
      </c>
      <c r="R7" s="42">
        <v>1</v>
      </c>
      <c r="S7" s="43" t="e">
        <f>S12*(1/(E9*R7*(1/E11)))</f>
        <v>#DIV/0!</v>
      </c>
      <c r="T7" s="114">
        <f>K15*4</f>
        <v>0</v>
      </c>
      <c r="U7" s="115"/>
      <c r="V7" s="6"/>
      <c r="W7" s="86" t="e">
        <f t="shared" si="0"/>
        <v>#DIV/0!</v>
      </c>
      <c r="X7" s="83" t="e">
        <f t="shared" si="1"/>
        <v>#DIV/0!</v>
      </c>
    </row>
    <row r="8" spans="2:24" ht="26.4" customHeight="1" thickBot="1" x14ac:dyDescent="0.35">
      <c r="B8" s="142" t="s">
        <v>36</v>
      </c>
      <c r="C8" s="143"/>
      <c r="D8" s="144"/>
      <c r="E8" s="1"/>
      <c r="F8" s="89"/>
      <c r="G8" s="134"/>
      <c r="H8" s="24">
        <v>5</v>
      </c>
      <c r="I8" s="25">
        <v>0.9</v>
      </c>
      <c r="J8" s="26">
        <v>0</v>
      </c>
      <c r="K8" s="27">
        <f>E9*I8*(1/E11)*C7</f>
        <v>0</v>
      </c>
      <c r="L8" s="28" t="s">
        <v>3</v>
      </c>
      <c r="M8" s="44">
        <f>S12*C7</f>
        <v>0</v>
      </c>
      <c r="N8" s="30" t="s">
        <v>3</v>
      </c>
      <c r="O8" s="89"/>
      <c r="P8" s="133" t="s">
        <v>23</v>
      </c>
      <c r="Q8" s="11">
        <v>10</v>
      </c>
      <c r="R8" s="31">
        <f>I13</f>
        <v>0.42</v>
      </c>
      <c r="S8" s="32" t="e">
        <f>S12*(1/(E9*R8*(1/E11)))</f>
        <v>#DIV/0!</v>
      </c>
      <c r="T8" s="105">
        <f>K7*4</f>
        <v>0</v>
      </c>
      <c r="U8" s="106"/>
      <c r="V8" s="4"/>
      <c r="W8" s="84" t="e">
        <f t="shared" si="0"/>
        <v>#DIV/0!</v>
      </c>
      <c r="X8" s="81" t="e">
        <f t="shared" si="1"/>
        <v>#DIV/0!</v>
      </c>
    </row>
    <row r="9" spans="2:24" ht="26.4" customHeight="1" thickBot="1" x14ac:dyDescent="0.35">
      <c r="B9" s="142" t="s">
        <v>37</v>
      </c>
      <c r="C9" s="143"/>
      <c r="D9" s="144"/>
      <c r="E9" s="98">
        <f>E8/8922</f>
        <v>0</v>
      </c>
      <c r="F9" s="89"/>
      <c r="G9" s="135"/>
      <c r="H9" s="41">
        <v>6</v>
      </c>
      <c r="I9" s="33">
        <v>1</v>
      </c>
      <c r="J9" s="26">
        <v>0</v>
      </c>
      <c r="K9" s="34">
        <f>E9*I9*(1/E11)*C7</f>
        <v>0</v>
      </c>
      <c r="L9" s="28" t="s">
        <v>3</v>
      </c>
      <c r="M9" s="45">
        <f>S12*C7</f>
        <v>0</v>
      </c>
      <c r="N9" s="30" t="s">
        <v>3</v>
      </c>
      <c r="O9" s="89"/>
      <c r="P9" s="134"/>
      <c r="Q9" s="24">
        <v>11</v>
      </c>
      <c r="R9" s="35">
        <f>I14</f>
        <v>0.54</v>
      </c>
      <c r="S9" s="36" t="e">
        <f>S12*(1/(E9*R9*(1/E11)))</f>
        <v>#DIV/0!</v>
      </c>
      <c r="T9" s="116">
        <f>K8*4</f>
        <v>0</v>
      </c>
      <c r="U9" s="117"/>
      <c r="V9" s="5"/>
      <c r="W9" s="85" t="e">
        <f t="shared" si="0"/>
        <v>#DIV/0!</v>
      </c>
      <c r="X9" s="82" t="e">
        <f t="shared" si="1"/>
        <v>#DIV/0!</v>
      </c>
    </row>
    <row r="10" spans="2:24" ht="26.4" customHeight="1" thickBot="1" x14ac:dyDescent="0.35">
      <c r="B10" s="91"/>
      <c r="C10" s="89"/>
      <c r="D10" s="89"/>
      <c r="E10" s="92"/>
      <c r="F10" s="89"/>
      <c r="G10" s="133" t="s">
        <v>12</v>
      </c>
      <c r="H10" s="11">
        <v>7</v>
      </c>
      <c r="I10" s="17">
        <v>0.42</v>
      </c>
      <c r="J10" s="46">
        <v>0.28000000000000003</v>
      </c>
      <c r="K10" s="19">
        <f>E9*I10*(1/E11)*C7</f>
        <v>0</v>
      </c>
      <c r="L10" s="47" t="e">
        <f>E9*J10*(1/E13)*C7</f>
        <v>#DIV/0!</v>
      </c>
      <c r="M10" s="21" t="s">
        <v>3</v>
      </c>
      <c r="N10" s="22" t="s">
        <v>3</v>
      </c>
      <c r="O10" s="89"/>
      <c r="P10" s="135"/>
      <c r="Q10" s="41">
        <v>12</v>
      </c>
      <c r="R10" s="42">
        <f>I15</f>
        <v>0.6</v>
      </c>
      <c r="S10" s="43" t="e">
        <f>S12*(1/(E9*R10*(1/E11)))</f>
        <v>#DIV/0!</v>
      </c>
      <c r="T10" s="114">
        <f>K9*4</f>
        <v>0</v>
      </c>
      <c r="U10" s="115"/>
      <c r="V10" s="6"/>
      <c r="W10" s="86" t="e">
        <f t="shared" si="0"/>
        <v>#DIV/0!</v>
      </c>
      <c r="X10" s="83" t="e">
        <f t="shared" si="1"/>
        <v>#DIV/0!</v>
      </c>
    </row>
    <row r="11" spans="2:24" ht="26.4" customHeight="1" thickBot="1" x14ac:dyDescent="0.35">
      <c r="B11" s="145" t="s">
        <v>39</v>
      </c>
      <c r="C11" s="146"/>
      <c r="D11" s="147"/>
      <c r="E11" s="48">
        <v>0.46</v>
      </c>
      <c r="F11" s="89"/>
      <c r="G11" s="134"/>
      <c r="H11" s="24">
        <v>8</v>
      </c>
      <c r="I11" s="25">
        <v>0.54</v>
      </c>
      <c r="J11" s="49">
        <v>0.36</v>
      </c>
      <c r="K11" s="27">
        <f>E9*I11*(1/E11)*C7</f>
        <v>0</v>
      </c>
      <c r="L11" s="50" t="e">
        <f>E9*J11*(1/E13)*C7</f>
        <v>#DIV/0!</v>
      </c>
      <c r="M11" s="29" t="s">
        <v>3</v>
      </c>
      <c r="N11" s="30" t="s">
        <v>3</v>
      </c>
      <c r="O11" s="89"/>
      <c r="P11" s="87"/>
      <c r="Q11" s="87"/>
      <c r="R11" s="87"/>
      <c r="S11" s="87"/>
      <c r="T11" s="87"/>
      <c r="U11" s="87"/>
      <c r="V11" s="79" t="s">
        <v>34</v>
      </c>
      <c r="W11" s="80" t="e">
        <f>CONCATENATE(ROUNDUP(SUM(W5:W10),0)," mL eNtrench")</f>
        <v>#DIV/0!</v>
      </c>
      <c r="X11" s="97"/>
    </row>
    <row r="12" spans="2:24" ht="26.4" customHeight="1" thickBot="1" x14ac:dyDescent="0.35">
      <c r="B12" s="93"/>
      <c r="C12" s="93"/>
      <c r="D12" s="93"/>
      <c r="E12" s="92"/>
      <c r="F12" s="89"/>
      <c r="G12" s="134"/>
      <c r="H12" s="24">
        <v>9</v>
      </c>
      <c r="I12" s="33">
        <v>0.6</v>
      </c>
      <c r="J12" s="51">
        <v>0.4</v>
      </c>
      <c r="K12" s="34">
        <f>E9*I12*(1/E11)*C7</f>
        <v>0</v>
      </c>
      <c r="L12" s="52" t="e">
        <f>E9*J12*(1/E13)*C7</f>
        <v>#DIV/0!</v>
      </c>
      <c r="M12" s="29" t="s">
        <v>3</v>
      </c>
      <c r="N12" s="30" t="s">
        <v>3</v>
      </c>
      <c r="O12" s="89"/>
      <c r="P12" s="148" t="s">
        <v>43</v>
      </c>
      <c r="Q12" s="149"/>
      <c r="R12" s="149"/>
      <c r="S12" s="53">
        <v>0.17499999999999999</v>
      </c>
      <c r="T12" s="87"/>
      <c r="U12" s="87"/>
      <c r="V12" s="87"/>
      <c r="W12" s="87"/>
      <c r="X12" s="97"/>
    </row>
    <row r="13" spans="2:24" ht="26.4" customHeight="1" thickBot="1" x14ac:dyDescent="0.35">
      <c r="B13" s="150" t="s">
        <v>38</v>
      </c>
      <c r="C13" s="151"/>
      <c r="D13" s="152"/>
      <c r="E13" s="54">
        <f>C15*C14</f>
        <v>0</v>
      </c>
      <c r="F13" s="89"/>
      <c r="G13" s="134"/>
      <c r="H13" s="24">
        <v>10</v>
      </c>
      <c r="I13" s="38">
        <v>0.42</v>
      </c>
      <c r="J13" s="55">
        <v>0.28000000000000003</v>
      </c>
      <c r="K13" s="39">
        <f>E9*I13*(1/E11)*C7</f>
        <v>0</v>
      </c>
      <c r="L13" s="56" t="e">
        <f>E9*J13*(1/E13)*C7</f>
        <v>#DIV/0!</v>
      </c>
      <c r="M13" s="40">
        <f>S12*C7</f>
        <v>0</v>
      </c>
      <c r="N13" s="57" t="e">
        <f>S16*L13</f>
        <v>#DIV/0!</v>
      </c>
      <c r="O13" s="89"/>
      <c r="P13" s="153" t="s">
        <v>40</v>
      </c>
      <c r="Q13" s="154"/>
      <c r="R13" s="154"/>
      <c r="S13" s="58">
        <f>S12*C7</f>
        <v>0</v>
      </c>
      <c r="T13" s="87"/>
      <c r="U13" s="122" t="s">
        <v>7</v>
      </c>
      <c r="V13" s="123"/>
      <c r="W13" s="124"/>
      <c r="X13" s="97"/>
    </row>
    <row r="14" spans="2:24" ht="26.4" customHeight="1" thickBot="1" x14ac:dyDescent="0.35">
      <c r="B14" s="59" t="s">
        <v>4</v>
      </c>
      <c r="C14" s="2"/>
      <c r="D14" s="89"/>
      <c r="E14" s="89"/>
      <c r="F14" s="89"/>
      <c r="G14" s="134"/>
      <c r="H14" s="24">
        <v>11</v>
      </c>
      <c r="I14" s="25">
        <v>0.54</v>
      </c>
      <c r="J14" s="49">
        <v>0.36</v>
      </c>
      <c r="K14" s="27">
        <f>E9*I14*(1/E11)*C7</f>
        <v>0</v>
      </c>
      <c r="L14" s="50" t="e">
        <f>E9*J14*(1/E13)*C7</f>
        <v>#DIV/0!</v>
      </c>
      <c r="M14" s="44">
        <f>S12*C7</f>
        <v>0</v>
      </c>
      <c r="N14" s="60" t="e">
        <f>S16*L14</f>
        <v>#DIV/0!</v>
      </c>
      <c r="O14" s="89"/>
      <c r="P14" s="96"/>
      <c r="Q14" s="155"/>
      <c r="R14" s="155"/>
      <c r="S14" s="87"/>
      <c r="T14" s="87"/>
      <c r="U14" s="125"/>
      <c r="V14" s="126"/>
      <c r="W14" s="127"/>
      <c r="X14" s="87"/>
    </row>
    <row r="15" spans="2:24" ht="26.4" customHeight="1" thickBot="1" x14ac:dyDescent="0.35">
      <c r="B15" s="59" t="s">
        <v>31</v>
      </c>
      <c r="C15" s="3"/>
      <c r="D15" s="89"/>
      <c r="E15" s="89"/>
      <c r="F15" s="89"/>
      <c r="G15" s="135"/>
      <c r="H15" s="41">
        <v>12</v>
      </c>
      <c r="I15" s="33">
        <v>0.6</v>
      </c>
      <c r="J15" s="51">
        <v>0.4</v>
      </c>
      <c r="K15" s="34">
        <f>E9*I15*(1/E11)*C7</f>
        <v>0</v>
      </c>
      <c r="L15" s="52" t="e">
        <f>E9*J15*(1/E13)*C7</f>
        <v>#DIV/0!</v>
      </c>
      <c r="M15" s="61">
        <f>S12*C7</f>
        <v>0</v>
      </c>
      <c r="N15" s="62" t="e">
        <f>S16*L15</f>
        <v>#DIV/0!</v>
      </c>
      <c r="O15" s="89"/>
      <c r="P15" s="156" t="s">
        <v>42</v>
      </c>
      <c r="Q15" s="157"/>
      <c r="R15" s="157"/>
      <c r="S15" s="63">
        <v>0.8</v>
      </c>
      <c r="T15" s="87"/>
      <c r="U15" s="125"/>
      <c r="V15" s="126"/>
      <c r="W15" s="127"/>
      <c r="X15" s="87"/>
    </row>
    <row r="16" spans="2:24" ht="26.4" customHeight="1" thickBot="1" x14ac:dyDescent="0.35">
      <c r="B16" s="89"/>
      <c r="C16" s="89"/>
      <c r="D16" s="89"/>
      <c r="E16" s="89"/>
      <c r="F16" s="89"/>
      <c r="G16" s="64"/>
      <c r="H16" s="12">
        <v>13</v>
      </c>
      <c r="I16" s="65">
        <v>0</v>
      </c>
      <c r="J16" s="66">
        <v>0</v>
      </c>
      <c r="K16" s="67" t="s">
        <v>3</v>
      </c>
      <c r="L16" s="68" t="s">
        <v>3</v>
      </c>
      <c r="M16" s="69" t="s">
        <v>3</v>
      </c>
      <c r="N16" s="70" t="s">
        <v>3</v>
      </c>
      <c r="O16" s="89"/>
      <c r="P16" s="102" t="s">
        <v>41</v>
      </c>
      <c r="Q16" s="103"/>
      <c r="R16" s="103"/>
      <c r="S16" s="71">
        <f>C15*S15</f>
        <v>0</v>
      </c>
      <c r="T16" s="87"/>
      <c r="U16" s="125"/>
      <c r="V16" s="126"/>
      <c r="W16" s="127"/>
      <c r="X16" s="87"/>
    </row>
    <row r="17" spans="2:24" ht="13.2" customHeight="1" thickBot="1" x14ac:dyDescent="0.35">
      <c r="B17" s="99" t="s">
        <v>45</v>
      </c>
      <c r="C17" s="100"/>
      <c r="D17" s="100"/>
      <c r="E17" s="101"/>
      <c r="F17" s="89"/>
      <c r="G17" s="89"/>
      <c r="H17" s="92"/>
      <c r="I17" s="94"/>
      <c r="J17" s="94"/>
      <c r="K17" s="95"/>
      <c r="L17" s="95"/>
      <c r="M17" s="95"/>
      <c r="N17" s="95"/>
      <c r="O17" s="89"/>
      <c r="P17" s="89"/>
      <c r="Q17" s="104"/>
      <c r="R17" s="104"/>
      <c r="S17" s="89"/>
      <c r="T17" s="87"/>
      <c r="U17" s="128"/>
      <c r="V17" s="129"/>
      <c r="W17" s="130"/>
      <c r="X17" s="87"/>
    </row>
    <row r="18" spans="2:24" ht="47.4" customHeight="1" thickBot="1" x14ac:dyDescent="0.35">
      <c r="B18" s="87"/>
      <c r="C18" s="87"/>
      <c r="D18" s="87"/>
      <c r="E18" s="87"/>
      <c r="F18" s="89"/>
      <c r="G18" s="140" t="s">
        <v>20</v>
      </c>
      <c r="H18" s="141"/>
      <c r="I18" s="141"/>
      <c r="J18" s="141"/>
      <c r="K18" s="72" t="str">
        <f>CONCATENATE(ROUNDUP((SUM(K4:K15)*4),0)," kg Urea")</f>
        <v>0 kg Urea</v>
      </c>
      <c r="L18" s="73" t="e">
        <f>CONCATENATE(ROUNDUP((SUM(L10:L15)*4),0)," L UAN")</f>
        <v>#DIV/0!</v>
      </c>
      <c r="M18" s="74" t="str">
        <f>CONCATENATE(ROUNDUP((SUM(M7:M9)+SUM(M13:M15))*4,0)," mL eNtrench")</f>
        <v>0 mL eNtrench</v>
      </c>
      <c r="N18" s="75" t="e">
        <f>CONCATENATE(ROUNDUP(S16*(SUM(L13:L15)*4),0)," mL ANVOL")</f>
        <v>#DIV/0!</v>
      </c>
      <c r="O18" s="89"/>
      <c r="P18" s="89"/>
      <c r="T18" s="87"/>
      <c r="U18" s="87"/>
      <c r="V18" s="87"/>
      <c r="W18" s="87"/>
      <c r="X18" s="87"/>
    </row>
    <row r="19" spans="2:24" s="87" customFormat="1" ht="367.2" customHeight="1" x14ac:dyDescent="0.3">
      <c r="C19" s="89"/>
      <c r="D19" s="89"/>
      <c r="E19" s="89"/>
      <c r="F19" s="89"/>
      <c r="G19" s="89"/>
      <c r="H19" s="89"/>
      <c r="I19" s="89"/>
      <c r="J19" s="89"/>
      <c r="K19" s="92"/>
      <c r="L19" s="92"/>
      <c r="M19" s="92"/>
      <c r="N19" s="89"/>
      <c r="O19" s="89"/>
      <c r="P19" s="89"/>
    </row>
    <row r="20" spans="2:24" ht="28.8" customHeight="1" x14ac:dyDescent="0.3">
      <c r="H20" s="76"/>
    </row>
    <row r="21" spans="2:24" ht="28.8" customHeight="1" x14ac:dyDescent="0.3">
      <c r="J21" s="77"/>
    </row>
    <row r="22" spans="2:24" ht="28.8" customHeight="1" x14ac:dyDescent="0.3">
      <c r="J22" s="78"/>
    </row>
    <row r="23" spans="2:24" ht="28.8" customHeight="1" x14ac:dyDescent="0.3"/>
    <row r="24" spans="2:24" ht="22.2" customHeight="1" x14ac:dyDescent="0.3"/>
  </sheetData>
  <sheetProtection algorithmName="SHA-512" hashValue="kPVbY82gJ/MMc9WqYe96WcdML3NHbhc3yXWq2bzghdXD4g+f3Tutj7pF28frg7dMocymMA+OCV2bD0GWRKvt3w==" saltValue="PaiFma655K+pFt1DVNGcRw==" spinCount="100000" sheet="1" objects="1" scenarios="1"/>
  <mergeCells count="38">
    <mergeCell ref="B2:E2"/>
    <mergeCell ref="G2:H3"/>
    <mergeCell ref="I2:J2"/>
    <mergeCell ref="K2:L2"/>
    <mergeCell ref="M2:N2"/>
    <mergeCell ref="B3:E3"/>
    <mergeCell ref="G4:G9"/>
    <mergeCell ref="D5:E7"/>
    <mergeCell ref="G18:J18"/>
    <mergeCell ref="P5:P7"/>
    <mergeCell ref="B9:D9"/>
    <mergeCell ref="P8:P10"/>
    <mergeCell ref="G10:G15"/>
    <mergeCell ref="B11:D11"/>
    <mergeCell ref="P12:R12"/>
    <mergeCell ref="B13:D13"/>
    <mergeCell ref="P13:R13"/>
    <mergeCell ref="B8:D8"/>
    <mergeCell ref="Q14:R14"/>
    <mergeCell ref="P15:R15"/>
    <mergeCell ref="P3:Q4"/>
    <mergeCell ref="R3:R4"/>
    <mergeCell ref="B17:E17"/>
    <mergeCell ref="P16:R16"/>
    <mergeCell ref="Q17:R17"/>
    <mergeCell ref="T5:U5"/>
    <mergeCell ref="T2:W2"/>
    <mergeCell ref="T3:U4"/>
    <mergeCell ref="T10:U10"/>
    <mergeCell ref="T9:U9"/>
    <mergeCell ref="T8:U8"/>
    <mergeCell ref="T7:U7"/>
    <mergeCell ref="T6:U6"/>
    <mergeCell ref="W3:W4"/>
    <mergeCell ref="V3:V4"/>
    <mergeCell ref="U13:W17"/>
    <mergeCell ref="P2:S2"/>
    <mergeCell ref="S3:S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D60A-6869-4CAE-9932-E7E674ADFFA6}">
  <dimension ref="C1:J4"/>
  <sheetViews>
    <sheetView workbookViewId="0"/>
  </sheetViews>
  <sheetFormatPr defaultRowHeight="14.4" x14ac:dyDescent="0.3"/>
  <sheetData>
    <row r="1" spans="3:10" ht="15" thickBot="1" x14ac:dyDescent="0.35"/>
    <row r="2" spans="3:10" x14ac:dyDescent="0.3">
      <c r="C2" s="176" t="s">
        <v>35</v>
      </c>
      <c r="D2" s="179" t="s">
        <v>32</v>
      </c>
      <c r="E2" s="179"/>
      <c r="F2" s="179"/>
      <c r="G2" s="179"/>
      <c r="H2" s="179"/>
      <c r="I2" s="179"/>
      <c r="J2" s="180"/>
    </row>
    <row r="3" spans="3:10" x14ac:dyDescent="0.3">
      <c r="C3" s="177"/>
      <c r="D3" s="181" t="s">
        <v>33</v>
      </c>
      <c r="E3" s="181"/>
      <c r="F3" s="181"/>
      <c r="G3" s="181"/>
      <c r="H3" s="181"/>
      <c r="I3" s="181"/>
      <c r="J3" s="182"/>
    </row>
    <row r="4" spans="3:10" ht="15" thickBot="1" x14ac:dyDescent="0.35">
      <c r="C4" s="178"/>
      <c r="D4" s="183" t="s">
        <v>44</v>
      </c>
      <c r="E4" s="183"/>
      <c r="F4" s="183"/>
      <c r="G4" s="183"/>
      <c r="H4" s="183"/>
      <c r="I4" s="183"/>
      <c r="J4" s="184"/>
    </row>
  </sheetData>
  <sheetProtection algorithmName="SHA-512" hashValue="XqDDx4hoG95UPyqCI+iGeZX9xoSEoyA7sGXF6DViN/MpKLS/Mh1/UEy315EFdA32rxExIEHD3fj4gg/gPuC0cw==" saltValue="2VjLnt5lyX7z6sd9cYgk1A==" spinCount="100000" sheet="1" objects="1" scenarios="1"/>
  <mergeCells count="4">
    <mergeCell ref="C2:C4"/>
    <mergeCell ref="D2:J2"/>
    <mergeCell ref="D3:J3"/>
    <mergeCell ref="D4:J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Formulae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Marliese Peterson</dc:creator>
  <cp:lastModifiedBy>Marliese Peterson</cp:lastModifiedBy>
  <dcterms:created xsi:type="dcterms:W3CDTF">2024-04-18T14:43:42Z</dcterms:created>
  <dcterms:modified xsi:type="dcterms:W3CDTF">2024-11-06T20:04:02Z</dcterms:modified>
</cp:coreProperties>
</file>